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1"/>
  </bookViews>
  <sheets>
    <sheet name="Hamamatsu Sheet Data" sheetId="1" r:id="rId1"/>
    <sheet name="Setup" sheetId="2" r:id="rId2"/>
    <sheet name="CalibrationCurve" sheetId="3" r:id="rId3"/>
  </sheets>
  <definedNames/>
  <calcPr fullCalcOnLoad="1"/>
</workbook>
</file>

<file path=xl/sharedStrings.xml><?xml version="1.0" encoding="utf-8"?>
<sst xmlns="http://schemas.openxmlformats.org/spreadsheetml/2006/main" count="130" uniqueCount="67">
  <si>
    <t>Serial Number</t>
  </si>
  <si>
    <t>Anode Dark Current (nA)</t>
  </si>
  <si>
    <t>Cathode Blue Sens. Index</t>
  </si>
  <si>
    <t>Gain</t>
  </si>
  <si>
    <t>CQ1640</t>
  </si>
  <si>
    <t>CQ1669</t>
  </si>
  <si>
    <t>CQ1674</t>
  </si>
  <si>
    <t>CQ1677</t>
  </si>
  <si>
    <t>CQ1680</t>
  </si>
  <si>
    <t>CQ1684</t>
  </si>
  <si>
    <t>CQ2381</t>
  </si>
  <si>
    <t>CQ2383</t>
  </si>
  <si>
    <t>CQ2387</t>
  </si>
  <si>
    <t>CQ2392</t>
  </si>
  <si>
    <t>CQ2394</t>
  </si>
  <si>
    <t>CQ2397</t>
  </si>
  <si>
    <t>Gain at 1.3kV (10**5)</t>
  </si>
  <si>
    <t>Chart</t>
  </si>
  <si>
    <t>V(kV)</t>
  </si>
  <si>
    <t>Cathode(uA/lm)</t>
  </si>
  <si>
    <t>Anode(A/lm)</t>
  </si>
  <si>
    <t>1.35 kV</t>
  </si>
  <si>
    <t>1.45 kV</t>
  </si>
  <si>
    <t>CQ1663</t>
  </si>
  <si>
    <t>CQ1723</t>
  </si>
  <si>
    <t>CQ1755</t>
  </si>
  <si>
    <t>CQ2349</t>
  </si>
  <si>
    <t>CQ2372</t>
  </si>
  <si>
    <t>CQ2389</t>
  </si>
  <si>
    <t>Canale</t>
  </si>
  <si>
    <t>1.3 kV</t>
  </si>
  <si>
    <t>1.40 kV</t>
  </si>
  <si>
    <t>1.50 kV</t>
  </si>
  <si>
    <t>HV:</t>
  </si>
  <si>
    <t>1L (0)</t>
  </si>
  <si>
    <t>2L (1)</t>
  </si>
  <si>
    <t>3L (2)</t>
  </si>
  <si>
    <t>4L (3)</t>
  </si>
  <si>
    <t>1R (4)</t>
  </si>
  <si>
    <t>2R (5)</t>
  </si>
  <si>
    <t>3R (6)</t>
  </si>
  <si>
    <t>4R (7)</t>
  </si>
  <si>
    <t>alpha=</t>
  </si>
  <si>
    <t>ln(G0)=</t>
  </si>
  <si>
    <t>More</t>
  </si>
  <si>
    <t>Position</t>
  </si>
  <si>
    <t>Down 1L</t>
  </si>
  <si>
    <t>Up 1L</t>
  </si>
  <si>
    <t>Down 2L</t>
  </si>
  <si>
    <t>Up 4L</t>
  </si>
  <si>
    <t>Down 1R</t>
  </si>
  <si>
    <t>Down 3L</t>
  </si>
  <si>
    <t>Down 4L</t>
  </si>
  <si>
    <t>Up 3L</t>
  </si>
  <si>
    <t>Up 2L</t>
  </si>
  <si>
    <t>Up 2R</t>
  </si>
  <si>
    <t>Down 2R</t>
  </si>
  <si>
    <t>Down 3R</t>
  </si>
  <si>
    <t>Up 1R</t>
  </si>
  <si>
    <t>Up 3R</t>
  </si>
  <si>
    <t>Down 4R</t>
  </si>
  <si>
    <t>Up 4R</t>
  </si>
  <si>
    <t>First shipment</t>
  </si>
  <si>
    <t>Second shipment</t>
  </si>
  <si>
    <t>Calorimeter 1 (below)</t>
  </si>
  <si>
    <t>Calorimeter 2 (above)</t>
  </si>
  <si>
    <t>Gain: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</si>
</sst>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00E+00"/>
    <numFmt numFmtId="175" formatCode="0.000000E+00"/>
    <numFmt numFmtId="176" formatCode="0.0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1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1" fontId="3" fillId="0" borderId="11" xfId="0" applyNumberFormat="1" applyFont="1" applyBorder="1" applyAlignment="1">
      <alignment/>
    </xf>
    <xf numFmtId="11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73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11" fontId="3" fillId="0" borderId="0" xfId="0" applyNumberFormat="1" applyFont="1" applyFill="1" applyBorder="1" applyAlignment="1">
      <alignment/>
    </xf>
    <xf numFmtId="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73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875"/>
          <c:w val="0.97625"/>
          <c:h val="0.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CalibrationCurve!$B$1</c:f>
              <c:strCache>
                <c:ptCount val="1"/>
                <c:pt idx="0">
                  <c:v>Gain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CalibrationCurve!$A$2:$A$12</c:f>
              <c:numCache/>
            </c:numRef>
          </c:xVal>
          <c:yVal>
            <c:numRef>
              <c:f>CalibrationCurve!$B$2:$B$12</c:f>
              <c:numCache/>
            </c:numRef>
          </c:yVal>
          <c:smooth val="0"/>
        </c:ser>
        <c:axId val="53409914"/>
        <c:axId val="23240243"/>
      </c:scatterChart>
      <c:valAx>
        <c:axId val="53409914"/>
        <c:scaling>
          <c:orientation val="minMax"/>
          <c:max val="1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0243"/>
        <c:crosses val="autoZero"/>
        <c:crossBetween val="midCat"/>
        <c:dispUnits/>
        <c:majorUnit val="0.2"/>
        <c:minorUnit val="0.1"/>
      </c:valAx>
      <c:valAx>
        <c:axId val="23240243"/>
        <c:scaling>
          <c:logBase val="10"/>
          <c:orientation val="minMax"/>
          <c:max val="10000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9914"/>
        <c:crossesAt val="0.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21</xdr:row>
      <xdr:rowOff>104775</xdr:rowOff>
    </xdr:from>
    <xdr:ext cx="3505200" cy="590550"/>
    <xdr:sp>
      <xdr:nvSpPr>
        <xdr:cNvPr id="1" name="TextBox 1"/>
        <xdr:cNvSpPr txBox="1">
          <a:spLocks noChangeArrowheads="1"/>
        </xdr:cNvSpPr>
      </xdr:nvSpPr>
      <xdr:spPr>
        <a:xfrm>
          <a:off x="1428750" y="3543300"/>
          <a:ext cx="3505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"Hamamatsu" Data</a:t>
          </a:r>
        </a:p>
      </xdr:txBody>
    </xdr:sp>
    <xdr:clientData/>
  </xdr:oneCellAnchor>
  <xdr:oneCellAnchor>
    <xdr:from>
      <xdr:col>9</xdr:col>
      <xdr:colOff>200025</xdr:colOff>
      <xdr:row>21</xdr:row>
      <xdr:rowOff>104775</xdr:rowOff>
    </xdr:from>
    <xdr:ext cx="3362325" cy="590550"/>
    <xdr:sp>
      <xdr:nvSpPr>
        <xdr:cNvPr id="2" name="TextBox 2"/>
        <xdr:cNvSpPr txBox="1">
          <a:spLocks noChangeArrowheads="1"/>
        </xdr:cNvSpPr>
      </xdr:nvSpPr>
      <xdr:spPr>
        <a:xfrm>
          <a:off x="6410325" y="3543300"/>
          <a:ext cx="3362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LNF CR corrections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28575</xdr:rowOff>
    </xdr:from>
    <xdr:to>
      <xdr:col>18</xdr:col>
      <xdr:colOff>504825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619500" y="514350"/>
        <a:ext cx="81248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7109375" style="0" bestFit="1" customWidth="1"/>
    <col min="2" max="2" width="14.00390625" style="0" bestFit="1" customWidth="1"/>
    <col min="3" max="3" width="11.28125" style="0" bestFit="1" customWidth="1"/>
    <col min="4" max="4" width="21.7109375" style="0" bestFit="1" customWidth="1"/>
    <col min="5" max="5" width="23.00390625" style="0" bestFit="1" customWidth="1"/>
    <col min="6" max="6" width="19.57421875" style="0" bestFit="1" customWidth="1"/>
    <col min="7" max="7" width="11.00390625" style="18" bestFit="1" customWidth="1"/>
  </cols>
  <sheetData>
    <row r="1" spans="1:7" ht="12.75">
      <c r="A1" t="s">
        <v>0</v>
      </c>
      <c r="B1" t="s">
        <v>19</v>
      </c>
      <c r="C1" t="s">
        <v>20</v>
      </c>
      <c r="D1" t="s">
        <v>1</v>
      </c>
      <c r="E1" t="s">
        <v>2</v>
      </c>
      <c r="F1" t="s">
        <v>16</v>
      </c>
      <c r="G1" s="18" t="s">
        <v>45</v>
      </c>
    </row>
    <row r="2" spans="1:7" ht="12.75">
      <c r="A2" t="s">
        <v>4</v>
      </c>
      <c r="B2">
        <v>123</v>
      </c>
      <c r="C2" s="1">
        <v>102</v>
      </c>
      <c r="D2" s="2">
        <v>0.34</v>
      </c>
      <c r="E2" s="1">
        <v>11.3</v>
      </c>
      <c r="F2" s="17">
        <f>10*C2/B2</f>
        <v>8.292682926829269</v>
      </c>
      <c r="G2" s="20" t="s">
        <v>46</v>
      </c>
    </row>
    <row r="3" spans="1:7" ht="12.75">
      <c r="A3" t="s">
        <v>23</v>
      </c>
      <c r="B3">
        <v>121</v>
      </c>
      <c r="C3" s="1">
        <v>104</v>
      </c>
      <c r="D3" s="2">
        <v>0.1</v>
      </c>
      <c r="E3" s="1">
        <v>11.3</v>
      </c>
      <c r="F3" s="2">
        <f>10*C3/B3</f>
        <v>8.59504132231405</v>
      </c>
      <c r="G3" s="20" t="s">
        <v>47</v>
      </c>
    </row>
    <row r="4" spans="1:7" ht="12.75">
      <c r="A4" t="s">
        <v>5</v>
      </c>
      <c r="B4">
        <v>114</v>
      </c>
      <c r="C4" s="1">
        <v>105</v>
      </c>
      <c r="D4" s="2">
        <v>2.3</v>
      </c>
      <c r="E4" s="1">
        <v>10.1</v>
      </c>
      <c r="F4" s="17">
        <f aca="true" t="shared" si="0" ref="F4:F19">10*C4/B4</f>
        <v>9.210526315789474</v>
      </c>
      <c r="G4" s="20" t="s">
        <v>48</v>
      </c>
    </row>
    <row r="5" spans="1:7" ht="12.75">
      <c r="A5" t="s">
        <v>6</v>
      </c>
      <c r="B5">
        <v>119</v>
      </c>
      <c r="C5" s="1">
        <v>137</v>
      </c>
      <c r="D5" s="2">
        <v>0.65</v>
      </c>
      <c r="E5" s="1">
        <v>11</v>
      </c>
      <c r="F5" s="17">
        <f t="shared" si="0"/>
        <v>11.512605042016807</v>
      </c>
      <c r="G5" s="20" t="s">
        <v>49</v>
      </c>
    </row>
    <row r="6" spans="1:7" ht="12.75">
      <c r="A6" t="s">
        <v>7</v>
      </c>
      <c r="B6">
        <v>122</v>
      </c>
      <c r="C6" s="1">
        <v>97.9</v>
      </c>
      <c r="D6" s="2">
        <v>0.46</v>
      </c>
      <c r="E6" s="1">
        <v>11.1</v>
      </c>
      <c r="F6" s="17">
        <f t="shared" si="0"/>
        <v>8.024590163934427</v>
      </c>
      <c r="G6" s="20" t="s">
        <v>50</v>
      </c>
    </row>
    <row r="7" spans="1:7" ht="12.75">
      <c r="A7" t="s">
        <v>8</v>
      </c>
      <c r="B7">
        <v>119</v>
      </c>
      <c r="C7" s="1">
        <v>99.5</v>
      </c>
      <c r="D7" s="2">
        <v>0.37</v>
      </c>
      <c r="E7" s="1">
        <v>10.8</v>
      </c>
      <c r="F7" s="17">
        <f t="shared" si="0"/>
        <v>8.361344537815127</v>
      </c>
      <c r="G7" s="20" t="s">
        <v>51</v>
      </c>
    </row>
    <row r="8" spans="1:7" ht="12.75">
      <c r="A8" t="s">
        <v>9</v>
      </c>
      <c r="B8">
        <v>117</v>
      </c>
      <c r="C8" s="1">
        <v>97.2</v>
      </c>
      <c r="D8" s="2">
        <v>0.23</v>
      </c>
      <c r="E8" s="1">
        <v>10.8</v>
      </c>
      <c r="F8" s="17">
        <f t="shared" si="0"/>
        <v>8.307692307692308</v>
      </c>
      <c r="G8" s="20" t="s">
        <v>52</v>
      </c>
    </row>
    <row r="9" spans="1:7" ht="12.75">
      <c r="A9" t="s">
        <v>24</v>
      </c>
      <c r="B9">
        <v>117</v>
      </c>
      <c r="C9" s="1">
        <v>99.5</v>
      </c>
      <c r="D9" s="2">
        <v>33</v>
      </c>
      <c r="E9" s="1">
        <v>10.9</v>
      </c>
      <c r="F9" s="2">
        <f t="shared" si="0"/>
        <v>8.504273504273504</v>
      </c>
      <c r="G9" s="20"/>
    </row>
    <row r="10" spans="1:7" ht="12.75">
      <c r="A10" t="s">
        <v>25</v>
      </c>
      <c r="B10">
        <v>119</v>
      </c>
      <c r="C10" s="1">
        <v>118</v>
      </c>
      <c r="D10" s="2">
        <v>8.7</v>
      </c>
      <c r="E10" s="1">
        <v>10.7</v>
      </c>
      <c r="F10" s="2">
        <f t="shared" si="0"/>
        <v>9.915966386554622</v>
      </c>
      <c r="G10" s="20"/>
    </row>
    <row r="11" spans="1:7" ht="12.75">
      <c r="A11" t="s">
        <v>26</v>
      </c>
      <c r="B11">
        <v>127</v>
      </c>
      <c r="C11" s="1">
        <v>110</v>
      </c>
      <c r="D11" s="2">
        <v>0.21</v>
      </c>
      <c r="E11" s="1">
        <v>12</v>
      </c>
      <c r="F11" s="2">
        <f t="shared" si="0"/>
        <v>8.661417322834646</v>
      </c>
      <c r="G11" s="20" t="s">
        <v>53</v>
      </c>
    </row>
    <row r="12" spans="1:7" ht="12.75">
      <c r="A12" t="s">
        <v>27</v>
      </c>
      <c r="B12">
        <v>130</v>
      </c>
      <c r="C12" s="1">
        <v>109</v>
      </c>
      <c r="D12" s="2">
        <v>0.3</v>
      </c>
      <c r="E12" s="1">
        <v>12.2</v>
      </c>
      <c r="F12" s="2">
        <f t="shared" si="0"/>
        <v>8.384615384615385</v>
      </c>
      <c r="G12" s="20" t="s">
        <v>54</v>
      </c>
    </row>
    <row r="13" spans="1:7" ht="12.75">
      <c r="A13" t="s">
        <v>10</v>
      </c>
      <c r="B13">
        <v>134</v>
      </c>
      <c r="C13" s="1">
        <v>127</v>
      </c>
      <c r="D13" s="2">
        <v>2</v>
      </c>
      <c r="E13" s="1">
        <v>12.6</v>
      </c>
      <c r="F13" s="17">
        <f t="shared" si="0"/>
        <v>9.477611940298507</v>
      </c>
      <c r="G13" s="20" t="s">
        <v>55</v>
      </c>
    </row>
    <row r="14" spans="1:7" ht="12.75">
      <c r="A14" t="s">
        <v>11</v>
      </c>
      <c r="B14">
        <v>130</v>
      </c>
      <c r="C14" s="1">
        <v>111</v>
      </c>
      <c r="D14" s="2">
        <v>0.46</v>
      </c>
      <c r="E14" s="1">
        <v>12.3</v>
      </c>
      <c r="F14" s="17">
        <f t="shared" si="0"/>
        <v>8.538461538461538</v>
      </c>
      <c r="G14" s="20" t="s">
        <v>56</v>
      </c>
    </row>
    <row r="15" spans="1:7" ht="12.75">
      <c r="A15" t="s">
        <v>12</v>
      </c>
      <c r="B15">
        <v>128</v>
      </c>
      <c r="C15" s="1">
        <v>106</v>
      </c>
      <c r="D15" s="2">
        <v>6</v>
      </c>
      <c r="E15" s="1">
        <v>12.4</v>
      </c>
      <c r="F15" s="17">
        <f t="shared" si="0"/>
        <v>8.28125</v>
      </c>
      <c r="G15" s="20" t="s">
        <v>57</v>
      </c>
    </row>
    <row r="16" spans="1:7" ht="12.75">
      <c r="A16" t="s">
        <v>28</v>
      </c>
      <c r="B16">
        <v>129</v>
      </c>
      <c r="C16" s="1">
        <v>125</v>
      </c>
      <c r="D16" s="2">
        <v>0.52</v>
      </c>
      <c r="E16" s="1">
        <v>12.4</v>
      </c>
      <c r="F16" s="2">
        <f t="shared" si="0"/>
        <v>9.689922480620154</v>
      </c>
      <c r="G16" s="20" t="s">
        <v>58</v>
      </c>
    </row>
    <row r="17" spans="1:7" ht="12.75">
      <c r="A17" t="s">
        <v>13</v>
      </c>
      <c r="B17">
        <v>135</v>
      </c>
      <c r="C17" s="1">
        <v>110</v>
      </c>
      <c r="D17" s="2">
        <v>11</v>
      </c>
      <c r="E17" s="1">
        <v>12.6</v>
      </c>
      <c r="F17" s="17">
        <f t="shared" si="0"/>
        <v>8.148148148148149</v>
      </c>
      <c r="G17" s="20" t="s">
        <v>59</v>
      </c>
    </row>
    <row r="18" spans="1:7" ht="12.75">
      <c r="A18" t="s">
        <v>14</v>
      </c>
      <c r="B18">
        <v>135</v>
      </c>
      <c r="C18" s="1">
        <v>110</v>
      </c>
      <c r="D18" s="2">
        <v>0.92</v>
      </c>
      <c r="E18" s="1">
        <v>12.8</v>
      </c>
      <c r="F18" s="17">
        <f t="shared" si="0"/>
        <v>8.148148148148149</v>
      </c>
      <c r="G18" s="20" t="s">
        <v>60</v>
      </c>
    </row>
    <row r="19" spans="1:7" ht="12.75">
      <c r="A19" t="s">
        <v>15</v>
      </c>
      <c r="B19">
        <v>136</v>
      </c>
      <c r="C19" s="1">
        <v>120</v>
      </c>
      <c r="D19" s="2">
        <v>0.35</v>
      </c>
      <c r="E19" s="1">
        <v>12.6</v>
      </c>
      <c r="F19" s="17">
        <f t="shared" si="0"/>
        <v>8.823529411764707</v>
      </c>
      <c r="G19" s="20" t="s">
        <v>61</v>
      </c>
    </row>
    <row r="22" ht="12.75">
      <c r="F22" s="19" t="s">
        <v>62</v>
      </c>
    </row>
    <row r="23" spans="6:7" ht="12.75">
      <c r="F23" s="18" t="s">
        <v>63</v>
      </c>
      <c r="G23" s="20"/>
    </row>
    <row r="24" spans="4:7" ht="12.75">
      <c r="D24" s="6"/>
      <c r="E24" s="7"/>
      <c r="F24" s="7"/>
      <c r="G24" s="21"/>
    </row>
    <row r="25" spans="2:7" ht="12.75">
      <c r="B25" s="3"/>
      <c r="D25" s="6"/>
      <c r="E25" s="5"/>
      <c r="F25" s="5"/>
      <c r="G25" s="22"/>
    </row>
    <row r="26" spans="2:7" ht="12.75">
      <c r="B26" s="3"/>
      <c r="D26" s="6"/>
      <c r="E26" s="5"/>
      <c r="F26" s="5"/>
      <c r="G26" s="22"/>
    </row>
    <row r="27" spans="4:7" ht="12.75">
      <c r="D27" s="6"/>
      <c r="E27" s="5"/>
      <c r="F27" s="5"/>
      <c r="G27" s="22"/>
    </row>
    <row r="28" spans="4:7" ht="12.75">
      <c r="D28" s="6"/>
      <c r="E28" s="5"/>
      <c r="F28" s="5"/>
      <c r="G28" s="22"/>
    </row>
    <row r="29" spans="4:7" ht="12.75">
      <c r="D29" s="6"/>
      <c r="E29" s="5"/>
      <c r="F29" s="5"/>
      <c r="G29" s="22"/>
    </row>
    <row r="30" spans="4:7" ht="12.75">
      <c r="D30" s="6"/>
      <c r="E30" s="5"/>
      <c r="F30" s="5"/>
      <c r="G30" s="22"/>
    </row>
    <row r="31" spans="4:7" ht="12.75">
      <c r="D31" s="6"/>
      <c r="E31" s="5"/>
      <c r="F31" s="5"/>
      <c r="G31" s="22"/>
    </row>
    <row r="32" spans="4:7" ht="12.75">
      <c r="D32" s="6"/>
      <c r="E32" s="5"/>
      <c r="F32" s="5"/>
      <c r="G32" s="22"/>
    </row>
    <row r="33" spans="3:7" ht="12.75">
      <c r="C33" s="3"/>
      <c r="D33" s="6"/>
      <c r="E33" s="5"/>
      <c r="F33" s="5"/>
      <c r="G33" s="22"/>
    </row>
    <row r="34" spans="4:7" ht="12.75">
      <c r="D34" s="6"/>
      <c r="E34" s="5"/>
      <c r="F34" s="5"/>
      <c r="G34" s="22"/>
    </row>
    <row r="35" spans="4:7" ht="12.75">
      <c r="D35" s="6"/>
      <c r="E35" s="5"/>
      <c r="F35" s="5"/>
      <c r="G35" s="22"/>
    </row>
    <row r="36" spans="4:7" ht="12.75">
      <c r="D36" s="6"/>
      <c r="E36" s="5"/>
      <c r="F36" s="5"/>
      <c r="G36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18.7109375" style="0" bestFit="1" customWidth="1"/>
    <col min="2" max="2" width="10.00390625" style="0" bestFit="1" customWidth="1"/>
    <col min="3" max="3" width="9.57421875" style="0" bestFit="1" customWidth="1"/>
    <col min="10" max="10" width="10.00390625" style="0" bestFit="1" customWidth="1"/>
    <col min="11" max="11" width="9.57421875" style="0" bestFit="1" customWidth="1"/>
  </cols>
  <sheetData>
    <row r="1" spans="1:15" ht="13.5" thickBot="1">
      <c r="A1" t="s">
        <v>64</v>
      </c>
      <c r="B1" t="s">
        <v>33</v>
      </c>
      <c r="C1" t="s">
        <v>30</v>
      </c>
      <c r="D1" t="s">
        <v>21</v>
      </c>
      <c r="E1" t="s">
        <v>31</v>
      </c>
      <c r="F1" t="s">
        <v>22</v>
      </c>
      <c r="G1" t="s">
        <v>32</v>
      </c>
      <c r="H1" t="s">
        <v>44</v>
      </c>
      <c r="J1" t="s">
        <v>33</v>
      </c>
      <c r="K1" t="s">
        <v>30</v>
      </c>
      <c r="L1" t="s">
        <v>21</v>
      </c>
      <c r="M1" t="s">
        <v>31</v>
      </c>
      <c r="N1" t="s">
        <v>22</v>
      </c>
      <c r="O1" t="s">
        <v>32</v>
      </c>
    </row>
    <row r="2" spans="1:15" ht="12.75">
      <c r="A2" t="s">
        <v>29</v>
      </c>
      <c r="B2" s="8" t="s">
        <v>66</v>
      </c>
      <c r="C2" s="9">
        <v>815000</v>
      </c>
      <c r="D2" s="9">
        <v>970000</v>
      </c>
      <c r="E2" s="9">
        <v>1160000</v>
      </c>
      <c r="F2" s="9">
        <v>1370000</v>
      </c>
      <c r="G2" s="10">
        <v>1600000</v>
      </c>
      <c r="H2" s="16">
        <v>100000</v>
      </c>
      <c r="J2" s="8" t="s">
        <v>66</v>
      </c>
      <c r="K2" s="9">
        <v>815000</v>
      </c>
      <c r="L2" s="9">
        <v>970000</v>
      </c>
      <c r="M2" s="9">
        <v>1160000</v>
      </c>
      <c r="N2" s="9">
        <v>1370000</v>
      </c>
      <c r="O2" s="10">
        <v>1600000</v>
      </c>
    </row>
    <row r="3" spans="1:15" ht="12.75">
      <c r="A3" t="s">
        <v>34</v>
      </c>
      <c r="B3" s="11" t="s">
        <v>4</v>
      </c>
      <c r="C3" s="5">
        <f>1.3*EXP(LN(C$2/100000/'Hamamatsu Sheet Data'!$F2)/CalibrationCurve!$B$19)</f>
        <v>1.2952446982366426</v>
      </c>
      <c r="D3" s="5">
        <f>1.3*EXP(LN(D$2/100000/'Hamamatsu Sheet Data'!$F2)/CalibrationCurve!$B$19)</f>
        <v>1.343747616619464</v>
      </c>
      <c r="E3" s="5">
        <f>1.3*EXP(LN(E$2/100000/'Hamamatsu Sheet Data'!$F2)/CalibrationCurve!$B$19)</f>
        <v>1.395471977054836</v>
      </c>
      <c r="F3" s="5">
        <f>1.3*EXP(LN(F$2/100000/'Hamamatsu Sheet Data'!$F2)/CalibrationCurve!$B$19)</f>
        <v>1.4453709635923888</v>
      </c>
      <c r="G3" s="12">
        <f>1.3*EXP(LN(G$2/100000/'Hamamatsu Sheet Data'!$F2)/CalibrationCurve!$B$19)</f>
        <v>1.4935187448087481</v>
      </c>
      <c r="H3" s="4">
        <f>1.3*EXP(LN(H$2/100000/'Hamamatsu Sheet Data'!$F2)/CalibrationCurve!$B$19)</f>
        <v>0.8316897771552435</v>
      </c>
      <c r="J3" s="11" t="s">
        <v>4</v>
      </c>
      <c r="K3" s="5">
        <f>$N3*EXP(LN(0.5)/CalibrationCurve!$B$19)</f>
        <v>1.2309843617410186</v>
      </c>
      <c r="L3" s="5">
        <f>$N3*EXP(LN(0.7)/CalibrationCurve!$B$19)</f>
        <v>1.321622413416605</v>
      </c>
      <c r="M3" s="5"/>
      <c r="N3" s="5">
        <v>1.425</v>
      </c>
      <c r="O3" s="12"/>
    </row>
    <row r="4" spans="1:15" ht="12.75">
      <c r="A4" t="s">
        <v>35</v>
      </c>
      <c r="B4" s="11" t="s">
        <v>5</v>
      </c>
      <c r="C4" s="5">
        <f>1.3*EXP(LN(C$2/100000/'Hamamatsu Sheet Data'!$F4)/CalibrationCurve!$B$19)</f>
        <v>1.2668513180480931</v>
      </c>
      <c r="D4" s="5">
        <f>1.3*EXP(LN(D$2/100000/'Hamamatsu Sheet Data'!$F4)/CalibrationCurve!$B$19)</f>
        <v>1.3142909919306494</v>
      </c>
      <c r="E4" s="5">
        <f>1.3*EXP(LN(E$2/100000/'Hamamatsu Sheet Data'!$F4)/CalibrationCurve!$B$19)</f>
        <v>1.3648814898357595</v>
      </c>
      <c r="F4" s="5">
        <f>1.3*EXP(LN(F$2/100000/'Hamamatsu Sheet Data'!$F4)/CalibrationCurve!$B$19)</f>
        <v>1.4136866283168694</v>
      </c>
      <c r="G4" s="12">
        <f>1.3*EXP(LN(G$2/100000/'Hamamatsu Sheet Data'!$F4)/CalibrationCurve!$B$19)</f>
        <v>1.4607789500828465</v>
      </c>
      <c r="H4" s="4">
        <f>1.3*EXP(LN(H$2/100000/'Hamamatsu Sheet Data'!$F4)/CalibrationCurve!$B$19)</f>
        <v>0.8134580993310858</v>
      </c>
      <c r="J4" s="11" t="s">
        <v>5</v>
      </c>
      <c r="K4" s="5">
        <f>$N4*EXP(LN(0.5)/CalibrationCurve!$B$19)</f>
        <v>1.2188904802923348</v>
      </c>
      <c r="L4" s="5">
        <f>$N4*EXP(LN(0.7)/CalibrationCurve!$B$19)</f>
        <v>1.3086380528637402</v>
      </c>
      <c r="M4" s="5"/>
      <c r="N4" s="5">
        <v>1.411</v>
      </c>
      <c r="O4" s="12"/>
    </row>
    <row r="5" spans="1:15" ht="12.75">
      <c r="A5" t="s">
        <v>36</v>
      </c>
      <c r="B5" s="11" t="s">
        <v>8</v>
      </c>
      <c r="C5" s="5">
        <f>1.3*EXP(LN(C$2/100000/'Hamamatsu Sheet Data'!$F7)/CalibrationCurve!$B$19)</f>
        <v>1.2929915435719566</v>
      </c>
      <c r="D5" s="5">
        <f>1.3*EXP(LN(D$2/100000/'Hamamatsu Sheet Data'!$F7)/CalibrationCurve!$B$19)</f>
        <v>1.3414100882631088</v>
      </c>
      <c r="E5" s="5">
        <f>1.3*EXP(LN(E$2/100000/'Hamamatsu Sheet Data'!$F7)/CalibrationCurve!$B$19)</f>
        <v>1.3930444711180656</v>
      </c>
      <c r="F5" s="5">
        <f>1.3*EXP(LN(F$2/100000/'Hamamatsu Sheet Data'!$F7)/CalibrationCurve!$B$19)</f>
        <v>1.4428566554209261</v>
      </c>
      <c r="G5" s="12">
        <f>1.3*EXP(LN(G$2/100000/'Hamamatsu Sheet Data'!$F7)/CalibrationCurve!$B$19)</f>
        <v>1.4909206807276958</v>
      </c>
      <c r="H5" s="4">
        <f>1.3*EXP(LN(H$2/100000/'Hamamatsu Sheet Data'!$F7)/CalibrationCurve!$B$19)</f>
        <v>0.8302430036586832</v>
      </c>
      <c r="J5" s="11" t="s">
        <v>8</v>
      </c>
      <c r="K5" s="5">
        <f>$N5*EXP(LN(0.5)/CalibrationCurve!$B$19)</f>
        <v>1.3130499858570863</v>
      </c>
      <c r="L5" s="5">
        <f>$N5*EXP(LN(0.7)/CalibrationCurve!$B$19)</f>
        <v>1.4097305743110453</v>
      </c>
      <c r="M5" s="5"/>
      <c r="N5" s="5">
        <v>1.52</v>
      </c>
      <c r="O5" s="12"/>
    </row>
    <row r="6" spans="1:15" ht="12.75">
      <c r="A6" t="s">
        <v>37</v>
      </c>
      <c r="B6" s="11" t="s">
        <v>9</v>
      </c>
      <c r="C6" s="5">
        <f>1.3*EXP(LN(C$2/100000/'Hamamatsu Sheet Data'!$F8)/CalibrationCurve!$B$19)</f>
        <v>1.2947502350910085</v>
      </c>
      <c r="D6" s="5">
        <f>1.3*EXP(LN(D$2/100000/'Hamamatsu Sheet Data'!$F8)/CalibrationCurve!$B$19)</f>
        <v>1.343234637354344</v>
      </c>
      <c r="E6" s="5">
        <f>1.3*EXP(LN(E$2/100000/'Hamamatsu Sheet Data'!$F8)/CalibrationCurve!$B$19)</f>
        <v>1.3949392518760664</v>
      </c>
      <c r="F6" s="5">
        <f>1.3*EXP(LN(F$2/100000/'Hamamatsu Sheet Data'!$F8)/CalibrationCurve!$B$19)</f>
        <v>1.4448191893413618</v>
      </c>
      <c r="G6" s="12">
        <f>1.3*EXP(LN(G$2/100000/'Hamamatsu Sheet Data'!$F8)/CalibrationCurve!$B$19)</f>
        <v>1.4929485900128032</v>
      </c>
      <c r="H6" s="4">
        <f>1.3*EXP(LN(H$2/100000/'Hamamatsu Sheet Data'!$F8)/CalibrationCurve!$B$19)</f>
        <v>0.8313722773469341</v>
      </c>
      <c r="J6" s="11" t="s">
        <v>9</v>
      </c>
      <c r="K6" s="5">
        <f>$N6*EXP(LN(0.5)/CalibrationCurve!$B$19)</f>
        <v>1.2240735723417706</v>
      </c>
      <c r="L6" s="5">
        <f>$N6*EXP(LN(0.7)/CalibrationCurve!$B$19)</f>
        <v>1.314202778814968</v>
      </c>
      <c r="M6" s="5"/>
      <c r="N6" s="5">
        <v>1.417</v>
      </c>
      <c r="O6" s="12"/>
    </row>
    <row r="7" spans="1:15" ht="12.75">
      <c r="A7" t="s">
        <v>38</v>
      </c>
      <c r="B7" s="11" t="s">
        <v>7</v>
      </c>
      <c r="C7" s="5">
        <f>1.3*EXP(LN(C$2/100000/'Hamamatsu Sheet Data'!$F6)/CalibrationCurve!$B$19)</f>
        <v>1.3042636505835397</v>
      </c>
      <c r="D7" s="5">
        <f>1.3*EXP(LN(D$2/100000/'Hamamatsu Sheet Data'!$F6)/CalibrationCurve!$B$19)</f>
        <v>1.353104300910121</v>
      </c>
      <c r="E7" s="5">
        <f>1.3*EXP(LN(E$2/100000/'Hamamatsu Sheet Data'!$F6)/CalibrationCurve!$B$19)</f>
        <v>1.4051888245969428</v>
      </c>
      <c r="F7" s="5">
        <f>1.3*EXP(LN(F$2/100000/'Hamamatsu Sheet Data'!$F6)/CalibrationCurve!$B$19)</f>
        <v>1.455435264077058</v>
      </c>
      <c r="G7" s="12">
        <f>1.3*EXP(LN(G$2/100000/'Hamamatsu Sheet Data'!$F6)/CalibrationCurve!$B$19)</f>
        <v>1.5039183043722542</v>
      </c>
      <c r="H7" s="4">
        <f>1.3*EXP(LN(H$2/100000/'Hamamatsu Sheet Data'!$F6)/CalibrationCurve!$B$19)</f>
        <v>0.837480938066982</v>
      </c>
      <c r="J7" s="11" t="s">
        <v>7</v>
      </c>
      <c r="K7" s="5">
        <f>$N7*EXP(LN(0.5)/CalibrationCurve!$B$19)</f>
        <v>1.282815282235377</v>
      </c>
      <c r="L7" s="5">
        <f>$N7*EXP(LN(0.7)/CalibrationCurve!$B$19)</f>
        <v>1.3772696729288831</v>
      </c>
      <c r="M7" s="5"/>
      <c r="N7" s="5">
        <v>1.485</v>
      </c>
      <c r="O7" s="12"/>
    </row>
    <row r="8" spans="1:15" ht="12.75">
      <c r="A8" t="s">
        <v>39</v>
      </c>
      <c r="B8" s="11" t="s">
        <v>11</v>
      </c>
      <c r="C8" s="5">
        <f>1.3*EXP(LN(C$2/100000/'Hamamatsu Sheet Data'!$F14)/CalibrationCurve!$B$19)</f>
        <v>1.287281368935958</v>
      </c>
      <c r="D8" s="5">
        <f>1.3*EXP(LN(D$2/100000/'Hamamatsu Sheet Data'!$F14)/CalibrationCurve!$B$19)</f>
        <v>1.3354860852017179</v>
      </c>
      <c r="E8" s="5">
        <f>1.3*EXP(LN(E$2/100000/'Hamamatsu Sheet Data'!$F14)/CalibrationCurve!$B$19)</f>
        <v>1.386892437684172</v>
      </c>
      <c r="F8" s="5">
        <f>1.3*EXP(LN(F$2/100000/'Hamamatsu Sheet Data'!$F14)/CalibrationCurve!$B$19)</f>
        <v>1.4364846388999164</v>
      </c>
      <c r="G8" s="12">
        <f>1.3*EXP(LN(G$2/100000/'Hamamatsu Sheet Data'!$F14)/CalibrationCurve!$B$19)</f>
        <v>1.4843364014277256</v>
      </c>
      <c r="H8" s="4">
        <f>1.3*EXP(LN(H$2/100000/'Hamamatsu Sheet Data'!$F14)/CalibrationCurve!$B$19)</f>
        <v>0.826576442523944</v>
      </c>
      <c r="J8" s="11" t="s">
        <v>11</v>
      </c>
      <c r="K8" s="5">
        <f>$N8*EXP(LN(0.5)/CalibrationCurve!$B$19)</f>
        <v>1.2940453150091549</v>
      </c>
      <c r="L8" s="5">
        <f>$N8*EXP(LN(0.7)/CalibrationCurve!$B$19)</f>
        <v>1.3893265791565435</v>
      </c>
      <c r="M8" s="5"/>
      <c r="N8" s="5">
        <v>1.498</v>
      </c>
      <c r="O8" s="12"/>
    </row>
    <row r="9" spans="1:15" ht="12.75">
      <c r="A9" t="s">
        <v>40</v>
      </c>
      <c r="B9" s="11" t="s">
        <v>12</v>
      </c>
      <c r="C9" s="5">
        <f>1.3*EXP(LN(C$2/100000/'Hamamatsu Sheet Data'!$F15)/CalibrationCurve!$B$19)</f>
        <v>1.2956220679308132</v>
      </c>
      <c r="D9" s="5">
        <f>1.3*EXP(LN(D$2/100000/'Hamamatsu Sheet Data'!$F15)/CalibrationCurve!$B$19)</f>
        <v>1.3441391176445727</v>
      </c>
      <c r="E9" s="5">
        <f>1.3*EXP(LN(E$2/100000/'Hamamatsu Sheet Data'!$F15)/CalibrationCurve!$B$19)</f>
        <v>1.3958785479784015</v>
      </c>
      <c r="F9" s="5">
        <f>1.3*EXP(LN(F$2/100000/'Hamamatsu Sheet Data'!$F15)/CalibrationCurve!$B$19)</f>
        <v>1.4457920725915119</v>
      </c>
      <c r="G9" s="12">
        <f>1.3*EXP(LN(G$2/100000/'Hamamatsu Sheet Data'!$F15)/CalibrationCurve!$B$19)</f>
        <v>1.4939538816695541</v>
      </c>
      <c r="H9" s="4">
        <f>1.3*EXP(LN(H$2/100000/'Hamamatsu Sheet Data'!$F15)/CalibrationCurve!$B$19)</f>
        <v>0.8319320900689943</v>
      </c>
      <c r="J9" s="11" t="s">
        <v>12</v>
      </c>
      <c r="K9" s="5">
        <f>$N9*EXP(LN(0.5)/CalibrationCurve!$B$19)</f>
        <v>1.3389654461042657</v>
      </c>
      <c r="L9" s="5">
        <f>$N9*EXP(LN(0.7)/CalibrationCurve!$B$19)</f>
        <v>1.4375542040671845</v>
      </c>
      <c r="M9" s="5"/>
      <c r="N9" s="5">
        <v>1.55</v>
      </c>
      <c r="O9" s="12"/>
    </row>
    <row r="10" spans="1:15" ht="13.5" thickBot="1">
      <c r="A10" t="s">
        <v>41</v>
      </c>
      <c r="B10" s="13" t="s">
        <v>14</v>
      </c>
      <c r="C10" s="14">
        <f>1.3*EXP(LN(C$2/100000/'Hamamatsu Sheet Data'!$F18)/CalibrationCurve!$B$19)</f>
        <v>1.3000623794835837</v>
      </c>
      <c r="D10" s="14">
        <f>1.3*EXP(LN(D$2/100000/'Hamamatsu Sheet Data'!$F18)/CalibrationCurve!$B$19)</f>
        <v>1.3487457051675376</v>
      </c>
      <c r="E10" s="14">
        <f>1.3*EXP(LN(E$2/100000/'Hamamatsu Sheet Data'!$F18)/CalibrationCurve!$B$19)</f>
        <v>1.4006624551039968</v>
      </c>
      <c r="F10" s="14">
        <f>1.3*EXP(LN(F$2/100000/'Hamamatsu Sheet Data'!$F18)/CalibrationCurve!$B$19)</f>
        <v>1.4507470416382224</v>
      </c>
      <c r="G10" s="15">
        <f>1.3*EXP(LN(G$2/100000/'Hamamatsu Sheet Data'!$F18)/CalibrationCurve!$B$19)</f>
        <v>1.4990739092179257</v>
      </c>
      <c r="H10" s="4">
        <f>1.3*EXP(LN(H$2/100000/'Hamamatsu Sheet Data'!$F18)/CalibrationCurve!$B$19)</f>
        <v>0.8347832592193881</v>
      </c>
      <c r="J10" s="13" t="s">
        <v>14</v>
      </c>
      <c r="K10" s="14">
        <f>$N10*EXP(LN(0.5)/CalibrationCurve!$B$19)</f>
        <v>1.2344397564406424</v>
      </c>
      <c r="L10" s="14">
        <f>$N10*EXP(LN(0.7)/CalibrationCurve!$B$19)</f>
        <v>1.3253322307174236</v>
      </c>
      <c r="M10" s="14"/>
      <c r="N10" s="14">
        <v>1.429</v>
      </c>
      <c r="O10" s="15"/>
    </row>
    <row r="12" spans="1:15" ht="13.5" thickBot="1">
      <c r="A12" t="s">
        <v>65</v>
      </c>
      <c r="B12" t="s">
        <v>33</v>
      </c>
      <c r="C12" t="s">
        <v>30</v>
      </c>
      <c r="D12" t="s">
        <v>21</v>
      </c>
      <c r="E12" t="s">
        <v>31</v>
      </c>
      <c r="F12" t="s">
        <v>22</v>
      </c>
      <c r="G12" t="s">
        <v>32</v>
      </c>
      <c r="H12" t="s">
        <v>44</v>
      </c>
      <c r="J12" t="s">
        <v>33</v>
      </c>
      <c r="K12" t="s">
        <v>30</v>
      </c>
      <c r="L12" t="s">
        <v>21</v>
      </c>
      <c r="M12" t="s">
        <v>31</v>
      </c>
      <c r="N12" t="s">
        <v>22</v>
      </c>
      <c r="O12" t="s">
        <v>32</v>
      </c>
    </row>
    <row r="13" spans="1:15" ht="12.75">
      <c r="A13" t="s">
        <v>29</v>
      </c>
      <c r="B13" s="8" t="s">
        <v>66</v>
      </c>
      <c r="C13" s="9">
        <v>815000</v>
      </c>
      <c r="D13" s="9">
        <v>970000</v>
      </c>
      <c r="E13" s="9">
        <v>1160000</v>
      </c>
      <c r="F13" s="9">
        <v>1370000</v>
      </c>
      <c r="G13" s="10">
        <v>1600000</v>
      </c>
      <c r="H13" s="16">
        <v>100000</v>
      </c>
      <c r="J13" s="8" t="s">
        <v>66</v>
      </c>
      <c r="K13" s="9">
        <v>815000</v>
      </c>
      <c r="L13" s="9">
        <v>970000</v>
      </c>
      <c r="M13" s="9">
        <v>1160000</v>
      </c>
      <c r="N13" s="9">
        <v>1370000</v>
      </c>
      <c r="O13" s="10">
        <v>1600000</v>
      </c>
    </row>
    <row r="14" spans="1:15" ht="12.75">
      <c r="A14" t="s">
        <v>34</v>
      </c>
      <c r="B14" s="11" t="s">
        <v>23</v>
      </c>
      <c r="C14" s="5">
        <f>1.3*EXP(LN(C$2/100000/'Hamamatsu Sheet Data'!$F3)/CalibrationCurve!$B$19)</f>
        <v>1.2854874309826374</v>
      </c>
      <c r="D14" s="5">
        <f>1.3*EXP(LN(D$2/100000/'Hamamatsu Sheet Data'!$F3)/CalibrationCurve!$B$19)</f>
        <v>1.333624969805979</v>
      </c>
      <c r="E14" s="5">
        <f>1.3*EXP(LN(E$2/100000/'Hamamatsu Sheet Data'!$F3)/CalibrationCurve!$B$19)</f>
        <v>1.3849596830889654</v>
      </c>
      <c r="F14" s="5">
        <f>1.3*EXP(LN(F$2/100000/'Hamamatsu Sheet Data'!$F3)/CalibrationCurve!$B$19)</f>
        <v>1.4344827732819787</v>
      </c>
      <c r="G14" s="12">
        <f>1.3*EXP(LN(G$2/100000/'Hamamatsu Sheet Data'!$F3)/CalibrationCurve!$B$19)</f>
        <v>1.4822678502389381</v>
      </c>
      <c r="H14" s="4">
        <f>1.3*EXP(LN(H$2/100000/'Hamamatsu Sheet Data'!$F3)/CalibrationCurve!$B$19)</f>
        <v>0.8254245367422345</v>
      </c>
      <c r="J14" s="11" t="s">
        <v>23</v>
      </c>
      <c r="K14" s="5">
        <f>$N14*EXP(LN(0.5)/CalibrationCurve!$B$19)</f>
        <v>1.2327120590908305</v>
      </c>
      <c r="L14" s="5">
        <f>$N14*EXP(LN(0.7)/CalibrationCurve!$B$19)</f>
        <v>1.3234773220670144</v>
      </c>
      <c r="M14" s="5"/>
      <c r="N14" s="5">
        <v>1.427</v>
      </c>
      <c r="O14" s="12"/>
    </row>
    <row r="15" spans="1:15" ht="12.75">
      <c r="A15" t="s">
        <v>35</v>
      </c>
      <c r="B15" s="11" t="s">
        <v>27</v>
      </c>
      <c r="C15" s="5">
        <f>1.3*EXP(LN(C$2/100000/'Hamamatsu Sheet Data'!$F12)/CalibrationCurve!$B$19)</f>
        <v>1.292232982239479</v>
      </c>
      <c r="D15" s="5">
        <f>1.3*EXP(LN(D$2/100000/'Hamamatsu Sheet Data'!$F12)/CalibrationCurve!$B$19)</f>
        <v>1.3406231211487372</v>
      </c>
      <c r="E15" s="5">
        <f>1.3*EXP(LN(E$2/100000/'Hamamatsu Sheet Data'!$F12)/CalibrationCurve!$B$19)</f>
        <v>1.3922272115810912</v>
      </c>
      <c r="F15" s="5">
        <f>1.3*EXP(LN(F$2/100000/'Hamamatsu Sheet Data'!$F12)/CalibrationCurve!$B$19)</f>
        <v>1.4420101724933685</v>
      </c>
      <c r="G15" s="12">
        <f>1.3*EXP(LN(G$2/100000/'Hamamatsu Sheet Data'!$F12)/CalibrationCurve!$B$19)</f>
        <v>1.4900460000046751</v>
      </c>
      <c r="H15" s="4">
        <f>1.3*EXP(LN(H$2/100000/'Hamamatsu Sheet Data'!$F12)/CalibrationCurve!$B$19)</f>
        <v>0.8297559237220304</v>
      </c>
      <c r="J15" s="11" t="s">
        <v>27</v>
      </c>
      <c r="K15" s="5">
        <f>$N15*EXP(LN(0.5)/CalibrationCurve!$B$19)</f>
        <v>1.2318482104159243</v>
      </c>
      <c r="L15" s="5">
        <f>$N15*EXP(LN(0.7)/CalibrationCurve!$B$19)</f>
        <v>1.3225498677418097</v>
      </c>
      <c r="M15" s="5"/>
      <c r="N15" s="5">
        <v>1.426</v>
      </c>
      <c r="O15" s="12"/>
    </row>
    <row r="16" spans="1:15" ht="12.75">
      <c r="A16" t="s">
        <v>36</v>
      </c>
      <c r="B16" s="11" t="s">
        <v>26</v>
      </c>
      <c r="C16" s="5">
        <f>1.3*EXP(LN(C$2/100000/'Hamamatsu Sheet Data'!$F11)/CalibrationCurve!$B$19)</f>
        <v>1.283401035049847</v>
      </c>
      <c r="D16" s="5">
        <f>1.3*EXP(LN(D$2/100000/'Hamamatsu Sheet Data'!$F11)/CalibrationCurve!$B$19)</f>
        <v>1.3314604447816123</v>
      </c>
      <c r="E16" s="5">
        <f>1.3*EXP(LN(E$2/100000/'Hamamatsu Sheet Data'!$F11)/CalibrationCurve!$B$19)</f>
        <v>1.382711839834935</v>
      </c>
      <c r="F16" s="5">
        <f>1.3*EXP(LN(F$2/100000/'Hamamatsu Sheet Data'!$F11)/CalibrationCurve!$B$19)</f>
        <v>1.4321545521327876</v>
      </c>
      <c r="G16" s="12">
        <f>1.3*EXP(LN(G$2/100000/'Hamamatsu Sheet Data'!$F11)/CalibrationCurve!$B$19)</f>
        <v>1.479862072057443</v>
      </c>
      <c r="H16" s="4">
        <f>1.3*EXP(LN(H$2/100000/'Hamamatsu Sheet Data'!$F11)/CalibrationCurve!$B$19)</f>
        <v>0.8240848407212723</v>
      </c>
      <c r="J16" s="11" t="s">
        <v>26</v>
      </c>
      <c r="K16" s="5">
        <f>$N16*EXP(LN(0.5)/CalibrationCurve!$B$19)</f>
        <v>1.210251993543275</v>
      </c>
      <c r="L16" s="5">
        <f>$N16*EXP(LN(0.7)/CalibrationCurve!$B$19)</f>
        <v>1.2993635096116938</v>
      </c>
      <c r="M16" s="5"/>
      <c r="N16" s="5">
        <v>1.401</v>
      </c>
      <c r="O16" s="12"/>
    </row>
    <row r="17" spans="1:15" ht="12.75">
      <c r="A17" t="s">
        <v>37</v>
      </c>
      <c r="B17" s="11" t="s">
        <v>6</v>
      </c>
      <c r="C17" s="5">
        <f>1.3*EXP(LN(C$2/100000/'Hamamatsu Sheet Data'!$F5)/CalibrationCurve!$B$19)</f>
        <v>1.208558151018936</v>
      </c>
      <c r="D17" s="5">
        <f>1.3*EXP(LN(D$2/100000/'Hamamatsu Sheet Data'!$F5)/CalibrationCurve!$B$19)</f>
        <v>1.2538149256188003</v>
      </c>
      <c r="E17" s="5">
        <f>1.3*EXP(LN(E$2/100000/'Hamamatsu Sheet Data'!$F5)/CalibrationCurve!$B$19)</f>
        <v>1.3020775415519243</v>
      </c>
      <c r="F17" s="5">
        <f>1.3*EXP(LN(F$2/100000/'Hamamatsu Sheet Data'!$F5)/CalibrationCurve!$B$19)</f>
        <v>1.3486369499707695</v>
      </c>
      <c r="G17" s="12">
        <f>1.3*EXP(LN(G$2/100000/'Hamamatsu Sheet Data'!$F5)/CalibrationCurve!$B$19)</f>
        <v>1.3935623555885086</v>
      </c>
      <c r="H17" s="4">
        <f>1.3*EXP(LN(H$2/100000/'Hamamatsu Sheet Data'!$F5)/CalibrationCurve!$B$19)</f>
        <v>0.7760274646701938</v>
      </c>
      <c r="J17" s="11" t="s">
        <v>6</v>
      </c>
      <c r="K17" s="5">
        <f>$N17*EXP(LN(0.5)/CalibrationCurve!$B$19)</f>
        <v>1.1653318624481641</v>
      </c>
      <c r="L17" s="5">
        <f>$N17*EXP(LN(0.7)/CalibrationCurve!$B$19)</f>
        <v>1.2511358847010527</v>
      </c>
      <c r="M17" s="5"/>
      <c r="N17" s="5">
        <v>1.349</v>
      </c>
      <c r="O17" s="12"/>
    </row>
    <row r="18" spans="1:15" ht="12.75">
      <c r="A18" t="s">
        <v>38</v>
      </c>
      <c r="B18" s="11" t="s">
        <v>28</v>
      </c>
      <c r="C18" s="5">
        <f>1.3*EXP(LN(C$2/100000/'Hamamatsu Sheet Data'!$F16)/CalibrationCurve!$B$19)</f>
        <v>1.2533512202107522</v>
      </c>
      <c r="D18" s="5">
        <f>1.3*EXP(LN(D$2/100000/'Hamamatsu Sheet Data'!$F16)/CalibrationCurve!$B$19)</f>
        <v>1.3002853570743529</v>
      </c>
      <c r="E18" s="5">
        <f>1.3*EXP(LN(E$2/100000/'Hamamatsu Sheet Data'!$F16)/CalibrationCurve!$B$19)</f>
        <v>1.350336741461066</v>
      </c>
      <c r="F18" s="5">
        <f>1.3*EXP(LN(F$2/100000/'Hamamatsu Sheet Data'!$F16)/CalibrationCurve!$B$19)</f>
        <v>1.398621791960995</v>
      </c>
      <c r="G18" s="12">
        <f>1.3*EXP(LN(G$2/100000/'Hamamatsu Sheet Data'!$F16)/CalibrationCurve!$B$19)</f>
        <v>1.4452122782375418</v>
      </c>
      <c r="H18" s="4">
        <f>1.3*EXP(LN(H$2/100000/'Hamamatsu Sheet Data'!$F16)/CalibrationCurve!$B$19)</f>
        <v>0.8047895493828036</v>
      </c>
      <c r="J18" s="11" t="s">
        <v>28</v>
      </c>
      <c r="K18" s="5">
        <f>$N18*EXP(LN(0.5)/CalibrationCurve!$B$19)</f>
        <v>1.210251993543275</v>
      </c>
      <c r="L18" s="5">
        <f>$N18*EXP(LN(0.7)/CalibrationCurve!$B$19)</f>
        <v>1.2993635096116938</v>
      </c>
      <c r="M18" s="5"/>
      <c r="N18" s="5">
        <v>1.401</v>
      </c>
      <c r="O18" s="12"/>
    </row>
    <row r="19" spans="1:15" ht="12.75">
      <c r="A19" t="s">
        <v>39</v>
      </c>
      <c r="B19" s="11" t="s">
        <v>10</v>
      </c>
      <c r="C19" s="5">
        <f>1.3*EXP(LN(C$2/100000/'Hamamatsu Sheet Data'!$F13)/CalibrationCurve!$B$19)</f>
        <v>1.2592279002696645</v>
      </c>
      <c r="D19" s="5">
        <f>1.3*EXP(LN(D$2/100000/'Hamamatsu Sheet Data'!$F13)/CalibrationCurve!$B$19)</f>
        <v>1.30638210067311</v>
      </c>
      <c r="E19" s="5">
        <f>1.3*EXP(LN(E$2/100000/'Hamamatsu Sheet Data'!$F13)/CalibrationCurve!$B$19)</f>
        <v>1.356668164667425</v>
      </c>
      <c r="F19" s="5">
        <f>1.3*EXP(LN(F$2/100000/'Hamamatsu Sheet Data'!$F13)/CalibrationCurve!$B$19)</f>
        <v>1.4051796128353347</v>
      </c>
      <c r="G19" s="12">
        <f>1.3*EXP(LN(G$2/100000/'Hamamatsu Sheet Data'!$F13)/CalibrationCurve!$B$19)</f>
        <v>1.451988551351941</v>
      </c>
      <c r="H19" s="4">
        <f>1.3*EXP(LN(H$2/100000/'Hamamatsu Sheet Data'!$F13)/CalibrationCurve!$B$19)</f>
        <v>0.8085630253408703</v>
      </c>
      <c r="J19" s="11" t="s">
        <v>10</v>
      </c>
      <c r="K19" s="5">
        <f>$N19*EXP(LN(0.5)/CalibrationCurve!$B$19)</f>
        <v>1.2465336378893261</v>
      </c>
      <c r="L19" s="5">
        <f>$N19*EXP(LN(0.7)/CalibrationCurve!$B$19)</f>
        <v>1.3383165912702886</v>
      </c>
      <c r="M19" s="5"/>
      <c r="N19" s="5">
        <v>1.443</v>
      </c>
      <c r="O19" s="12"/>
    </row>
    <row r="20" spans="1:15" ht="12.75">
      <c r="A20" t="s">
        <v>40</v>
      </c>
      <c r="B20" s="11" t="s">
        <v>13</v>
      </c>
      <c r="C20" s="5">
        <f>1.3*EXP(LN(C$2/100000/'Hamamatsu Sheet Data'!$F17)/CalibrationCurve!$B$19)</f>
        <v>1.3000623794835837</v>
      </c>
      <c r="D20" s="5">
        <f>1.3*EXP(LN(D$2/100000/'Hamamatsu Sheet Data'!$F17)/CalibrationCurve!$B$19)</f>
        <v>1.3487457051675376</v>
      </c>
      <c r="E20" s="5">
        <f>1.3*EXP(LN(E$2/100000/'Hamamatsu Sheet Data'!$F17)/CalibrationCurve!$B$19)</f>
        <v>1.4006624551039968</v>
      </c>
      <c r="F20" s="5">
        <f>1.3*EXP(LN(F$2/100000/'Hamamatsu Sheet Data'!$F17)/CalibrationCurve!$B$19)</f>
        <v>1.4507470416382224</v>
      </c>
      <c r="G20" s="12">
        <f>1.3*EXP(LN(G$2/100000/'Hamamatsu Sheet Data'!$F17)/CalibrationCurve!$B$19)</f>
        <v>1.4990739092179257</v>
      </c>
      <c r="H20" s="4">
        <f>1.3*EXP(LN(H$2/100000/'Hamamatsu Sheet Data'!$F17)/CalibrationCurve!$B$19)</f>
        <v>0.8347832592193881</v>
      </c>
      <c r="J20" s="11" t="s">
        <v>13</v>
      </c>
      <c r="K20" s="5">
        <f>$N20*EXP(LN(0.5)/CalibrationCurve!$B$19)</f>
        <v>1.2603552166878218</v>
      </c>
      <c r="L20" s="5">
        <f>$N20*EXP(LN(0.7)/CalibrationCurve!$B$19)</f>
        <v>1.3531558604735627</v>
      </c>
      <c r="M20" s="5"/>
      <c r="N20" s="5">
        <v>1.459</v>
      </c>
      <c r="O20" s="12"/>
    </row>
    <row r="21" spans="1:15" ht="13.5" thickBot="1">
      <c r="A21" t="s">
        <v>41</v>
      </c>
      <c r="B21" s="13" t="s">
        <v>15</v>
      </c>
      <c r="C21" s="14">
        <f>1.3*EXP(LN(C$2/100000/'Hamamatsu Sheet Data'!$F19)/CalibrationCurve!$B$19)</f>
        <v>1.2783857458017627</v>
      </c>
      <c r="D21" s="14">
        <f>1.3*EXP(LN(D$2/100000/'Hamamatsu Sheet Data'!$F19)/CalibrationCurve!$B$19)</f>
        <v>1.3262573484223332</v>
      </c>
      <c r="E21" s="14">
        <f>1.3*EXP(LN(E$2/100000/'Hamamatsu Sheet Data'!$F19)/CalibrationCurve!$B$19)</f>
        <v>1.3773084626877021</v>
      </c>
      <c r="F21" s="14">
        <f>1.3*EXP(LN(F$2/100000/'Hamamatsu Sheet Data'!$F19)/CalibrationCurve!$B$19)</f>
        <v>1.426557962188766</v>
      </c>
      <c r="G21" s="15">
        <f>1.3*EXP(LN(G$2/100000/'Hamamatsu Sheet Data'!$F19)/CalibrationCurve!$B$19)</f>
        <v>1.474079050121241</v>
      </c>
      <c r="H21" s="4">
        <f>1.3*EXP(LN(H$2/100000/'Hamamatsu Sheet Data'!$F19)/CalibrationCurve!$B$19)</f>
        <v>0.8208644725523949</v>
      </c>
      <c r="J21" s="13" t="s">
        <v>15</v>
      </c>
      <c r="K21" s="14">
        <f>$N21*EXP(LN(0.5)/CalibrationCurve!$B$19)</f>
        <v>1.201613506794215</v>
      </c>
      <c r="L21" s="14">
        <f>$N21*EXP(LN(0.7)/CalibrationCurve!$B$19)</f>
        <v>1.2900889663596475</v>
      </c>
      <c r="M21" s="14"/>
      <c r="N21" s="14">
        <v>1.391</v>
      </c>
      <c r="O21" s="15"/>
    </row>
  </sheetData>
  <sheetProtection/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3.140625" style="0" bestFit="1" customWidth="1"/>
  </cols>
  <sheetData>
    <row r="1" spans="1:3" ht="12.75">
      <c r="A1" t="s">
        <v>18</v>
      </c>
      <c r="B1" t="s">
        <v>3</v>
      </c>
      <c r="C1" t="s">
        <v>17</v>
      </c>
    </row>
    <row r="2" spans="1:2" ht="12.75">
      <c r="A2" s="1">
        <v>0.5</v>
      </c>
      <c r="B2" s="3">
        <f>EXP(B$19*LN(A2)+B$20)</f>
        <v>5499.999999999989</v>
      </c>
    </row>
    <row r="3" spans="1:2" ht="12.75">
      <c r="A3" s="1">
        <v>0.6</v>
      </c>
      <c r="B3" s="3">
        <f aca="true" t="shared" si="0" ref="B3:B12">EXP(B$19*LN(A3)+B$20)</f>
        <v>13042.582279468708</v>
      </c>
    </row>
    <row r="4" spans="1:2" ht="12.75">
      <c r="A4" s="1">
        <v>0.7</v>
      </c>
      <c r="B4" s="3">
        <f t="shared" si="0"/>
        <v>27065.890768915473</v>
      </c>
    </row>
    <row r="5" spans="1:2" ht="12.75">
      <c r="A5" s="1">
        <v>0.8</v>
      </c>
      <c r="B5" s="3">
        <f t="shared" si="0"/>
        <v>50941.42595743407</v>
      </c>
    </row>
    <row r="6" spans="1:2" ht="12.75">
      <c r="A6" s="1">
        <v>0.9</v>
      </c>
      <c r="B6" s="3">
        <f t="shared" si="0"/>
        <v>88987.39309148228</v>
      </c>
    </row>
    <row r="7" spans="1:2" ht="12.75">
      <c r="A7" s="1">
        <v>1</v>
      </c>
      <c r="B7" s="3">
        <f t="shared" si="0"/>
        <v>146566.62956808336</v>
      </c>
    </row>
    <row r="8" spans="1:2" ht="12.75">
      <c r="A8" s="1">
        <v>1.1</v>
      </c>
      <c r="B8" s="3">
        <f t="shared" si="0"/>
        <v>230181.3226606649</v>
      </c>
    </row>
    <row r="9" spans="1:2" ht="12.75">
      <c r="A9" s="1">
        <v>1.2</v>
      </c>
      <c r="B9" s="3">
        <f t="shared" si="0"/>
        <v>347564.96828475245</v>
      </c>
    </row>
    <row r="10" spans="1:2" ht="12.75">
      <c r="A10" s="1">
        <v>1.3</v>
      </c>
      <c r="B10" s="3">
        <f t="shared" si="0"/>
        <v>507771.91898788157</v>
      </c>
    </row>
    <row r="11" spans="1:2" ht="12.75">
      <c r="A11" s="1">
        <v>1.4</v>
      </c>
      <c r="B11" s="3">
        <f t="shared" si="0"/>
        <v>721264.797501427</v>
      </c>
    </row>
    <row r="12" spans="1:2" ht="12.75">
      <c r="A12" s="1">
        <v>1.5</v>
      </c>
      <c r="B12" s="3">
        <f t="shared" si="0"/>
        <v>999999.9999999995</v>
      </c>
    </row>
    <row r="16" spans="1:2" ht="12.75">
      <c r="A16">
        <v>0.5</v>
      </c>
      <c r="B16" s="3">
        <v>5500</v>
      </c>
    </row>
    <row r="17" spans="1:2" ht="12.75">
      <c r="A17">
        <v>1.5</v>
      </c>
      <c r="B17" s="3">
        <v>1000000</v>
      </c>
    </row>
    <row r="19" spans="1:2" ht="12.75">
      <c r="A19" t="s">
        <v>42</v>
      </c>
      <c r="B19" s="23">
        <f>(LN(B17)-LN(B16))/(LN(A17)-LN(A16))</f>
        <v>4.735981237795474</v>
      </c>
    </row>
    <row r="20" spans="1:2" ht="12.75">
      <c r="A20" t="s">
        <v>43</v>
      </c>
      <c r="B20" s="23">
        <f>LN(B17)-B19*LN(A17)</f>
        <v>11.895235413383293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acal</dc:creator>
  <cp:keywords/>
  <dc:description/>
  <cp:lastModifiedBy>acal</cp:lastModifiedBy>
  <cp:lastPrinted>2011-06-21T12:51:35Z</cp:lastPrinted>
  <dcterms:created xsi:type="dcterms:W3CDTF">2011-05-13T08:04:38Z</dcterms:created>
  <dcterms:modified xsi:type="dcterms:W3CDTF">2012-11-29T07:52:41Z</dcterms:modified>
  <cp:category/>
  <cp:version/>
  <cp:contentType/>
  <cp:contentStatus/>
</cp:coreProperties>
</file>